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arquitecto Cabrera\Downloads\"/>
    </mc:Choice>
  </mc:AlternateContent>
  <xr:revisionPtr revIDLastSave="0" documentId="8_{A3773F7D-BFD9-4EF6-9606-0D3ED62F366B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Hoja1" sheetId="1" r:id="rId1"/>
    <sheet name="Hoja2" sheetId="2" r:id="rId2"/>
    <sheet name="APORTE NUTRIMENTAL" sheetId="3" r:id="rId3"/>
    <sheet name="Hoja3" sheetId="4" r:id="rId4"/>
    <sheet name="Hoja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4" l="1"/>
  <c r="D5" i="4"/>
  <c r="D6" i="4"/>
  <c r="D3" i="4"/>
  <c r="I4" i="4"/>
  <c r="I5" i="4"/>
  <c r="I6" i="4"/>
  <c r="I3" i="4"/>
  <c r="E3" i="4"/>
  <c r="I11" i="3"/>
  <c r="G11" i="3"/>
  <c r="G12" i="3"/>
  <c r="E7" i="4"/>
  <c r="E6" i="4"/>
  <c r="E5" i="4"/>
  <c r="E4" i="4"/>
  <c r="M21" i="3"/>
  <c r="K21" i="3"/>
  <c r="I21" i="3"/>
  <c r="G21" i="3"/>
  <c r="M20" i="3"/>
  <c r="K20" i="3"/>
  <c r="I20" i="3"/>
  <c r="G20" i="3"/>
  <c r="M18" i="3"/>
  <c r="K18" i="3"/>
  <c r="I18" i="3"/>
  <c r="G18" i="3"/>
  <c r="M15" i="3"/>
  <c r="K15" i="3"/>
  <c r="I15" i="3"/>
  <c r="G15" i="3"/>
  <c r="M14" i="3"/>
  <c r="K14" i="3"/>
  <c r="I14" i="3"/>
  <c r="G14" i="3"/>
  <c r="M12" i="3"/>
  <c r="K12" i="3"/>
  <c r="I12" i="3"/>
  <c r="M11" i="3"/>
  <c r="K11" i="3"/>
  <c r="M10" i="3"/>
  <c r="K10" i="3"/>
  <c r="I10" i="3"/>
  <c r="G10" i="3"/>
  <c r="M9" i="3"/>
  <c r="K9" i="3"/>
  <c r="I9" i="3"/>
  <c r="G9" i="3"/>
  <c r="M8" i="3"/>
  <c r="K8" i="3"/>
  <c r="I8" i="3"/>
  <c r="G8" i="3"/>
  <c r="M7" i="3"/>
  <c r="K7" i="3"/>
  <c r="I7" i="3"/>
  <c r="G7" i="3"/>
  <c r="M6" i="3"/>
  <c r="K6" i="3"/>
  <c r="I6" i="3"/>
  <c r="G6" i="3"/>
  <c r="M5" i="3"/>
  <c r="K5" i="3"/>
  <c r="I5" i="3"/>
  <c r="G5" i="3"/>
  <c r="C7" i="1"/>
  <c r="G7" i="1" s="1"/>
  <c r="G6" i="1"/>
  <c r="G5" i="1"/>
  <c r="G4" i="1"/>
  <c r="G3" i="1"/>
  <c r="K6" i="4" l="1"/>
  <c r="K22" i="3"/>
  <c r="I22" i="3"/>
  <c r="M22" i="3"/>
  <c r="G22" i="3"/>
  <c r="G23" i="3" s="1"/>
  <c r="G24" i="3" s="1"/>
  <c r="J3" i="4"/>
  <c r="K3" i="4"/>
  <c r="J4" i="4"/>
  <c r="K4" i="4"/>
  <c r="L4" i="4" s="1"/>
  <c r="J5" i="4"/>
  <c r="L5" i="4" s="1"/>
  <c r="K5" i="4"/>
  <c r="J6" i="4"/>
  <c r="L6" i="4" s="1"/>
  <c r="I23" i="3" l="1"/>
  <c r="I24" i="3" s="1"/>
  <c r="K23" i="3"/>
  <c r="K24" i="3" s="1"/>
  <c r="M23" i="3"/>
  <c r="M24" i="3" s="1"/>
  <c r="L3" i="4"/>
</calcChain>
</file>

<file path=xl/sharedStrings.xml><?xml version="1.0" encoding="utf-8"?>
<sst xmlns="http://schemas.openxmlformats.org/spreadsheetml/2006/main" count="94" uniqueCount="71">
  <si>
    <t xml:space="preserve">FORMULA DE HARRYS </t>
  </si>
  <si>
    <t>PACIENTE</t>
  </si>
  <si>
    <t>SEXO</t>
  </si>
  <si>
    <t>PESO KG</t>
  </si>
  <si>
    <t>TALLA EN CM</t>
  </si>
  <si>
    <t>EDAD</t>
  </si>
  <si>
    <t>GEB</t>
  </si>
  <si>
    <t>MUJER: 655+(9.7*PESO EN KILOGRAMOS)+(1.8*ESTATURA EN CM)-(4.7*EDAD EN AÑOS)</t>
  </si>
  <si>
    <t>MARIAM</t>
  </si>
  <si>
    <t>FEMENINO</t>
  </si>
  <si>
    <t>HOMBRE: 65.5+(13.7*PESO EN KILOGRAMOS)+(5* ESTATURA EN CM)-(6.8* EDAD EN AÑOS)</t>
  </si>
  <si>
    <t>VALERY CRISPIN</t>
  </si>
  <si>
    <t>SANDRA RAMOS</t>
  </si>
  <si>
    <t xml:space="preserve">ANTONIO CABRERA </t>
  </si>
  <si>
    <t>MASCULINO</t>
  </si>
  <si>
    <t xml:space="preserve">JUAN JESUS </t>
  </si>
  <si>
    <t xml:space="preserve">MACRONUTRIMENTOS </t>
  </si>
  <si>
    <t>%</t>
  </si>
  <si>
    <t>KCAL</t>
  </si>
  <si>
    <t>G</t>
  </si>
  <si>
    <t xml:space="preserve">NUTRIMENTO </t>
  </si>
  <si>
    <t>HCO</t>
  </si>
  <si>
    <t>50-55</t>
  </si>
  <si>
    <t xml:space="preserve">PROTEINAS </t>
  </si>
  <si>
    <t>20-25</t>
  </si>
  <si>
    <t>PROTEINA</t>
  </si>
  <si>
    <t xml:space="preserve">LIPIDOS </t>
  </si>
  <si>
    <t>15-30</t>
  </si>
  <si>
    <t>LIPIDOS</t>
  </si>
  <si>
    <t>TOTAL</t>
  </si>
  <si>
    <t>ESPECIALISTA EN NUTRICION</t>
  </si>
  <si>
    <t>NUMERO DE EQUIVALENTES</t>
  </si>
  <si>
    <t>SUBGRUPOS</t>
  </si>
  <si>
    <t>ENERGIA</t>
  </si>
  <si>
    <t>(NUMERO DE EQUIVALENTES * ENERGIA)</t>
  </si>
  <si>
    <t>(NUMERO DE EQUIVALENTES * PROTEINA)</t>
  </si>
  <si>
    <t>(NUMERO DE EQUIVALENTES * LIPIDOS)</t>
  </si>
  <si>
    <t>HIDATOS DE CARBONO</t>
  </si>
  <si>
    <t>(NUMERO DE EQUIVALENTES * HIDRATOS DE CARBONO)</t>
  </si>
  <si>
    <t>VERDURAS</t>
  </si>
  <si>
    <t>FRUTAS</t>
  </si>
  <si>
    <t>CEREALES Y TUBERCULOS</t>
  </si>
  <si>
    <t>a. SIN GRASA</t>
  </si>
  <si>
    <t>b. CON GRASA</t>
  </si>
  <si>
    <t>LEGUMINOSAS</t>
  </si>
  <si>
    <t>ALIMENTOS DE ORIGEN ANIMAL</t>
  </si>
  <si>
    <t>a. MJUY BAJO APORTE DE GRASA</t>
  </si>
  <si>
    <t>b. BAJO APORTE DE GRASA</t>
  </si>
  <si>
    <t>c. MODERADO APORTE DE GRASA</t>
  </si>
  <si>
    <t>d. ALTO APORTE DE GRASA</t>
  </si>
  <si>
    <t>LECHE</t>
  </si>
  <si>
    <t>a. DESCREMADA</t>
  </si>
  <si>
    <t>b. SEMIDESCREMADA</t>
  </si>
  <si>
    <t>c. ENTERA</t>
  </si>
  <si>
    <t>d. CON AZUCAR</t>
  </si>
  <si>
    <t>ACEITES Y GRASAS</t>
  </si>
  <si>
    <t>a. SIN PROTEINA</t>
  </si>
  <si>
    <t>b. CON PROTEINA</t>
  </si>
  <si>
    <t>AZUCARES</t>
  </si>
  <si>
    <t>CURP</t>
  </si>
  <si>
    <t>ETA</t>
  </si>
  <si>
    <t>AF</t>
  </si>
  <si>
    <t>GET</t>
  </si>
  <si>
    <t>CACV030925MCSBRLA5</t>
  </si>
  <si>
    <t>CARA030902HCSBMNA4</t>
  </si>
  <si>
    <t xml:space="preserve">LIC.NUTRICION </t>
  </si>
  <si>
    <t xml:space="preserve">N*EQUIVALENTES POR SUB GRUPOS </t>
  </si>
  <si>
    <t xml:space="preserve">NEFI SANCHEZ </t>
  </si>
  <si>
    <t>SAGN881026HCSNRF09</t>
  </si>
  <si>
    <t>AUGJ901225HCSGZN00</t>
  </si>
  <si>
    <t>HOMBRE: 66.5+(13.7*PESO EN KILOGRAMOS)+(5* ESTATURA EN CM)-(6.8* EDAD EN AÑOS)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</si>
</sst>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</font>
    <font>
      <sz val="11"/>
      <color rgb="FFFFFFFF"/>
      <name val="Calibri"/>
    </font>
    <font>
      <sz val="11"/>
      <name val="Calibri"/>
    </font>
    <font>
      <b/>
      <sz val="36"/>
      <color rgb="FF000000"/>
      <name val="Architects Daughter"/>
    </font>
    <font>
      <sz val="11"/>
      <name val="Calibri"/>
    </font>
    <font>
      <sz val="12"/>
      <color rgb="FF000000"/>
      <name val="Century Gothic"/>
    </font>
    <font>
      <sz val="11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D965"/>
        <bgColor rgb="FFFFD965"/>
      </patternFill>
    </fill>
    <fill>
      <patternFill patternType="solid">
        <fgColor rgb="FF70AD47"/>
        <bgColor rgb="FF70AD47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  <fill>
      <patternFill patternType="solid">
        <fgColor rgb="FFD0CECE"/>
        <bgColor rgb="FFD0CECE"/>
      </patternFill>
    </fill>
    <fill>
      <patternFill patternType="solid">
        <fgColor rgb="FFDEEAF6"/>
        <bgColor rgb="FFDEEAF6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1" fillId="2" borderId="1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Alignment="1">
      <alignment horizontal="right"/>
    </xf>
    <xf numFmtId="0" fontId="2" fillId="4" borderId="1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0" fillId="4" borderId="4" xfId="0" applyFont="1" applyFill="1" applyBorder="1"/>
    <xf numFmtId="0" fontId="0" fillId="5" borderId="5" xfId="0" applyFont="1" applyFill="1" applyBorder="1"/>
    <xf numFmtId="0" fontId="0" fillId="5" borderId="6" xfId="0" applyFont="1" applyFill="1" applyBorder="1"/>
    <xf numFmtId="0" fontId="0" fillId="5" borderId="1" xfId="0" applyFont="1" applyFill="1" applyBorder="1"/>
    <xf numFmtId="0" fontId="0" fillId="6" borderId="7" xfId="0" applyFont="1" applyFill="1" applyBorder="1"/>
    <xf numFmtId="0" fontId="0" fillId="6" borderId="6" xfId="0" applyFont="1" applyFill="1" applyBorder="1"/>
    <xf numFmtId="0" fontId="0" fillId="6" borderId="5" xfId="0" applyFont="1" applyFill="1" applyBorder="1"/>
    <xf numFmtId="0" fontId="0" fillId="6" borderId="8" xfId="0" applyFont="1" applyFill="1" applyBorder="1"/>
    <xf numFmtId="0" fontId="0" fillId="4" borderId="9" xfId="0" applyFont="1" applyFill="1" applyBorder="1"/>
    <xf numFmtId="0" fontId="0" fillId="5" borderId="8" xfId="0" applyFont="1" applyFill="1" applyBorder="1"/>
    <xf numFmtId="0" fontId="0" fillId="5" borderId="7" xfId="0" applyFont="1" applyFill="1" applyBorder="1"/>
    <xf numFmtId="0" fontId="0" fillId="6" borderId="4" xfId="0" applyFont="1" applyFill="1" applyBorder="1"/>
    <xf numFmtId="0" fontId="0" fillId="6" borderId="3" xfId="0" applyFont="1" applyFill="1" applyBorder="1"/>
    <xf numFmtId="0" fontId="0" fillId="0" borderId="1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5" fillId="9" borderId="1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9" borderId="18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0" xfId="0" applyFont="1"/>
    <xf numFmtId="0" fontId="5" fillId="0" borderId="30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0" fontId="0" fillId="0" borderId="0" xfId="0"/>
    <xf numFmtId="0" fontId="0" fillId="10" borderId="31" xfId="0" applyFill="1" applyBorder="1" applyAlignment="1">
      <alignment horizontal="center" vertical="center"/>
    </xf>
    <xf numFmtId="0" fontId="0" fillId="0" borderId="31" xfId="0" applyBorder="1"/>
    <xf numFmtId="0" fontId="0" fillId="0" borderId="31" xfId="0" applyBorder="1" applyAlignment="1">
      <alignment horizontal="right"/>
    </xf>
    <xf numFmtId="0" fontId="3" fillId="8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5" fillId="0" borderId="20" xfId="0" applyFont="1" applyBorder="1" applyAlignment="1">
      <alignment horizontal="left" vertical="center" wrapText="1"/>
    </xf>
    <xf numFmtId="0" fontId="4" fillId="0" borderId="24" xfId="0" applyFont="1" applyBorder="1"/>
    <xf numFmtId="0" fontId="4" fillId="0" borderId="22" xfId="0" applyFont="1" applyBorder="1"/>
    <xf numFmtId="0" fontId="4" fillId="0" borderId="26" xfId="0" applyFont="1" applyBorder="1"/>
    <xf numFmtId="0" fontId="5" fillId="9" borderId="21" xfId="0" applyFont="1" applyFill="1" applyBorder="1" applyAlignment="1">
      <alignment horizontal="center" vertical="center"/>
    </xf>
    <xf numFmtId="0" fontId="4" fillId="0" borderId="25" xfId="0" applyFont="1" applyBorder="1"/>
    <xf numFmtId="0" fontId="4" fillId="0" borderId="23" xfId="0" applyFont="1" applyBorder="1"/>
    <xf numFmtId="0" fontId="5" fillId="9" borderId="21" xfId="0" applyFont="1" applyFill="1" applyBorder="1" applyAlignment="1">
      <alignment horizontal="center" vertical="center" wrapText="1"/>
    </xf>
    <xf numFmtId="0" fontId="4" fillId="0" borderId="27" xfId="0" applyFont="1" applyBorder="1"/>
    <xf numFmtId="0" fontId="3" fillId="7" borderId="10" xfId="0" applyFont="1" applyFill="1" applyBorder="1" applyAlignment="1">
      <alignment horizontal="center" vertical="center" wrapText="1"/>
    </xf>
    <xf numFmtId="9" fontId="0" fillId="0" borderId="0" xfId="1" applyFont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00"/>
  <sheetViews>
    <sheetView workbookViewId="0">
      <selection activeCell="C3" sqref="C3"/>
    </sheetView>
  </sheetViews>
  <sheetFormatPr baseColWidth="10" defaultColWidth="14.42578125" defaultRowHeight="15" customHeight="1"/>
  <cols>
    <col min="1" max="1" width="83.85546875" customWidth="1"/>
    <col min="2" max="11" width="10.7109375" customWidth="1"/>
  </cols>
  <sheetData>
    <row r="2" spans="1:7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>
      <c r="A3" s="1" t="s">
        <v>7</v>
      </c>
      <c r="B3" s="2" t="s">
        <v>8</v>
      </c>
      <c r="C3" s="2" t="s">
        <v>9</v>
      </c>
      <c r="D3" s="2">
        <v>56</v>
      </c>
      <c r="E3" s="3">
        <v>150</v>
      </c>
      <c r="F3" s="2">
        <v>19</v>
      </c>
      <c r="G3" s="2">
        <f t="shared" ref="G3:G7" si="0">IF(C3="MASCULINO",65.5+(13.7*D3)+(5*E3)-(6.8*F3),655+(9.7*D3)+(1.8*E3)-(4.7*F3))</f>
        <v>1378.8999999999999</v>
      </c>
    </row>
    <row r="4" spans="1:7">
      <c r="A4" s="1" t="s">
        <v>10</v>
      </c>
      <c r="B4" s="2" t="s">
        <v>11</v>
      </c>
      <c r="C4" s="2" t="s">
        <v>9</v>
      </c>
      <c r="D4" s="2">
        <v>67</v>
      </c>
      <c r="E4" s="2">
        <v>177</v>
      </c>
      <c r="F4" s="2">
        <v>18</v>
      </c>
      <c r="G4" s="2">
        <f t="shared" si="0"/>
        <v>1538.9</v>
      </c>
    </row>
    <row r="5" spans="1:7">
      <c r="A5" s="1"/>
      <c r="B5" s="2" t="s">
        <v>12</v>
      </c>
      <c r="C5" s="2" t="s">
        <v>9</v>
      </c>
      <c r="D5" s="2">
        <v>48</v>
      </c>
      <c r="E5" s="2">
        <v>164</v>
      </c>
      <c r="F5" s="2">
        <v>19</v>
      </c>
      <c r="G5" s="2">
        <f t="shared" si="0"/>
        <v>1326.5</v>
      </c>
    </row>
    <row r="6" spans="1:7">
      <c r="A6" s="1"/>
      <c r="B6" s="2" t="s">
        <v>13</v>
      </c>
      <c r="C6" s="2" t="s">
        <v>14</v>
      </c>
      <c r="D6" s="2">
        <v>73.66</v>
      </c>
      <c r="E6" s="2">
        <v>172</v>
      </c>
      <c r="F6" s="2">
        <v>18</v>
      </c>
      <c r="G6" s="2">
        <f t="shared" si="0"/>
        <v>1812.2419999999997</v>
      </c>
    </row>
    <row r="7" spans="1:7">
      <c r="A7" s="1"/>
      <c r="B7" s="2" t="s">
        <v>15</v>
      </c>
      <c r="C7" s="2" t="str">
        <f>MID(H7,11,1)</f>
        <v/>
      </c>
      <c r="D7" s="2">
        <v>80</v>
      </c>
      <c r="E7" s="2">
        <v>174</v>
      </c>
      <c r="F7" s="2">
        <v>31</v>
      </c>
      <c r="G7" s="2">
        <f t="shared" si="0"/>
        <v>1598.5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"/>
  <sheetViews>
    <sheetView workbookViewId="0">
      <selection activeCell="K8" sqref="K8"/>
    </sheetView>
  </sheetViews>
  <sheetFormatPr baseColWidth="10" defaultColWidth="14.42578125" defaultRowHeight="15" customHeight="1"/>
  <cols>
    <col min="1" max="11" width="10.7109375" customWidth="1"/>
  </cols>
  <sheetData>
    <row r="1" spans="1:10">
      <c r="A1" s="4" t="s">
        <v>16</v>
      </c>
      <c r="B1" s="5" t="s">
        <v>17</v>
      </c>
      <c r="C1" s="5" t="s">
        <v>18</v>
      </c>
      <c r="D1" s="6" t="s">
        <v>19</v>
      </c>
      <c r="G1" s="7" t="s">
        <v>20</v>
      </c>
      <c r="H1" s="7" t="s">
        <v>17</v>
      </c>
      <c r="I1" s="7" t="s">
        <v>18</v>
      </c>
      <c r="J1" s="7" t="s">
        <v>19</v>
      </c>
    </row>
    <row r="2" spans="1:10">
      <c r="A2" s="8" t="s">
        <v>21</v>
      </c>
      <c r="B2" s="9" t="s">
        <v>22</v>
      </c>
      <c r="C2" s="10"/>
      <c r="D2" s="10"/>
      <c r="G2" s="5" t="s">
        <v>21</v>
      </c>
      <c r="H2" s="11">
        <v>56</v>
      </c>
      <c r="I2" s="11">
        <v>1344</v>
      </c>
      <c r="J2" s="11">
        <v>336</v>
      </c>
    </row>
    <row r="3" spans="1:10">
      <c r="A3" s="7" t="s">
        <v>23</v>
      </c>
      <c r="B3" s="12" t="s">
        <v>24</v>
      </c>
      <c r="C3" s="13"/>
      <c r="D3" s="14"/>
      <c r="G3" s="8" t="s">
        <v>25</v>
      </c>
      <c r="H3" s="15">
        <v>14</v>
      </c>
      <c r="I3" s="15">
        <v>336</v>
      </c>
      <c r="J3" s="12">
        <v>84</v>
      </c>
    </row>
    <row r="4" spans="1:10">
      <c r="A4" s="8" t="s">
        <v>26</v>
      </c>
      <c r="B4" s="10" t="s">
        <v>27</v>
      </c>
      <c r="C4" s="10"/>
      <c r="D4" s="9"/>
      <c r="G4" s="16" t="s">
        <v>28</v>
      </c>
      <c r="H4" s="17">
        <v>30</v>
      </c>
      <c r="I4" s="17">
        <v>720</v>
      </c>
      <c r="J4" s="18">
        <v>80</v>
      </c>
    </row>
    <row r="5" spans="1:10">
      <c r="A5" s="8" t="s">
        <v>29</v>
      </c>
      <c r="B5" s="19"/>
      <c r="C5" s="19"/>
      <c r="D5" s="12"/>
      <c r="G5" s="16" t="s">
        <v>29</v>
      </c>
      <c r="H5" s="20">
        <v>100</v>
      </c>
      <c r="I5" s="20">
        <v>2400</v>
      </c>
      <c r="J5" s="1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100"/>
  <sheetViews>
    <sheetView tabSelected="1" zoomScale="55" zoomScaleNormal="55" workbookViewId="0">
      <selection activeCell="C18" sqref="C18:C19"/>
    </sheetView>
  </sheetViews>
  <sheetFormatPr baseColWidth="10" defaultColWidth="14.42578125" defaultRowHeight="15" customHeight="1"/>
  <cols>
    <col min="1" max="1" width="10.7109375" customWidth="1"/>
    <col min="2" max="4" width="33.85546875" customWidth="1"/>
    <col min="5" max="5" width="31" customWidth="1"/>
    <col min="6" max="7" width="18" customWidth="1"/>
    <col min="8" max="8" width="15.28515625" customWidth="1"/>
    <col min="9" max="9" width="20.5703125" customWidth="1"/>
    <col min="10" max="10" width="14.140625" customWidth="1"/>
    <col min="11" max="11" width="23" customWidth="1"/>
    <col min="12" max="12" width="29" customWidth="1"/>
    <col min="13" max="13" width="21.42578125" customWidth="1"/>
  </cols>
  <sheetData>
    <row r="2" spans="2:13" ht="96" customHeight="1">
      <c r="B2" s="61" t="s">
        <v>65</v>
      </c>
      <c r="C2" s="50"/>
      <c r="D2" s="50"/>
      <c r="E2" s="51"/>
      <c r="F2" s="49" t="s">
        <v>30</v>
      </c>
      <c r="G2" s="50"/>
      <c r="H2" s="50"/>
      <c r="I2" s="50"/>
      <c r="J2" s="50"/>
      <c r="K2" s="50"/>
      <c r="L2" s="50"/>
      <c r="M2" s="51"/>
    </row>
    <row r="3" spans="2:13" ht="71.25" customHeight="1">
      <c r="B3" s="21"/>
      <c r="C3" s="21" t="s">
        <v>31</v>
      </c>
      <c r="D3" s="21" t="s">
        <v>66</v>
      </c>
      <c r="E3" s="21" t="s">
        <v>32</v>
      </c>
      <c r="F3" s="21" t="s">
        <v>33</v>
      </c>
      <c r="G3" s="21" t="s">
        <v>34</v>
      </c>
      <c r="H3" s="21" t="s">
        <v>25</v>
      </c>
      <c r="I3" s="21" t="s">
        <v>35</v>
      </c>
      <c r="J3" s="21" t="s">
        <v>28</v>
      </c>
      <c r="K3" s="21" t="s">
        <v>36</v>
      </c>
      <c r="L3" s="21" t="s">
        <v>37</v>
      </c>
      <c r="M3" s="21" t="s">
        <v>38</v>
      </c>
    </row>
    <row r="4" spans="2:13" ht="51" customHeight="1">
      <c r="C4" s="22"/>
      <c r="D4" s="22"/>
      <c r="E4" s="22"/>
      <c r="F4" s="23">
        <v>2453.17</v>
      </c>
      <c r="G4" s="22"/>
      <c r="H4" s="23">
        <v>91.99</v>
      </c>
      <c r="I4" s="22"/>
      <c r="J4" s="23">
        <v>68.14</v>
      </c>
      <c r="K4" s="22"/>
      <c r="L4" s="23">
        <v>367.97</v>
      </c>
    </row>
    <row r="5" spans="2:13" ht="17.25">
      <c r="B5" s="24" t="s">
        <v>39</v>
      </c>
      <c r="C5" s="25">
        <v>7</v>
      </c>
      <c r="D5" s="26"/>
      <c r="E5" s="27"/>
      <c r="F5" s="28">
        <v>25</v>
      </c>
      <c r="G5" s="28">
        <f t="shared" ref="G5:G6" si="0">+(C5*F5)</f>
        <v>175</v>
      </c>
      <c r="H5" s="28">
        <v>2</v>
      </c>
      <c r="I5" s="28">
        <f t="shared" ref="I5:I6" si="1">+(C5*H5)</f>
        <v>14</v>
      </c>
      <c r="J5" s="28">
        <v>0</v>
      </c>
      <c r="K5" s="28">
        <f t="shared" ref="K5:K6" si="2">+(C5*J5)</f>
        <v>0</v>
      </c>
      <c r="L5" s="28">
        <v>4</v>
      </c>
      <c r="M5" s="29">
        <f t="shared" ref="M5:M6" si="3">+(C5*L5)</f>
        <v>28</v>
      </c>
    </row>
    <row r="6" spans="2:13" ht="17.25">
      <c r="B6" s="30" t="s">
        <v>40</v>
      </c>
      <c r="C6" s="31">
        <v>5</v>
      </c>
      <c r="D6" s="32"/>
      <c r="E6" s="33"/>
      <c r="F6" s="34">
        <v>60</v>
      </c>
      <c r="G6" s="34">
        <f t="shared" si="0"/>
        <v>300</v>
      </c>
      <c r="H6" s="34">
        <v>0</v>
      </c>
      <c r="I6" s="34">
        <f t="shared" si="1"/>
        <v>0</v>
      </c>
      <c r="J6" s="34">
        <v>0</v>
      </c>
      <c r="K6" s="34">
        <f t="shared" si="2"/>
        <v>0</v>
      </c>
      <c r="L6" s="34">
        <v>15</v>
      </c>
      <c r="M6" s="35">
        <f t="shared" si="3"/>
        <v>75</v>
      </c>
    </row>
    <row r="7" spans="2:13" ht="17.25">
      <c r="B7" s="52" t="s">
        <v>41</v>
      </c>
      <c r="C7" s="56">
        <v>8</v>
      </c>
      <c r="D7" s="32">
        <v>6</v>
      </c>
      <c r="E7" s="33" t="s">
        <v>42</v>
      </c>
      <c r="F7" s="34">
        <v>70</v>
      </c>
      <c r="G7" s="34">
        <f t="shared" ref="G7:G8" si="4">+(D7*F7)</f>
        <v>420</v>
      </c>
      <c r="H7" s="34">
        <v>2</v>
      </c>
      <c r="I7" s="34">
        <f t="shared" ref="I7:I8" si="5">+(D7*H7)</f>
        <v>12</v>
      </c>
      <c r="J7" s="34">
        <v>0</v>
      </c>
      <c r="K7" s="34">
        <f t="shared" ref="K7:K8" si="6">+(D7*J7)</f>
        <v>0</v>
      </c>
      <c r="L7" s="34">
        <v>15</v>
      </c>
      <c r="M7" s="35">
        <f t="shared" ref="M7:M8" si="7">(D7*L7)</f>
        <v>90</v>
      </c>
    </row>
    <row r="8" spans="2:13" ht="17.25">
      <c r="B8" s="54"/>
      <c r="C8" s="58"/>
      <c r="D8" s="32">
        <v>2</v>
      </c>
      <c r="E8" s="33" t="s">
        <v>43</v>
      </c>
      <c r="F8" s="34">
        <v>115</v>
      </c>
      <c r="G8" s="34">
        <f t="shared" si="4"/>
        <v>230</v>
      </c>
      <c r="H8" s="34">
        <v>2</v>
      </c>
      <c r="I8" s="34">
        <f t="shared" si="5"/>
        <v>4</v>
      </c>
      <c r="J8" s="34">
        <v>5</v>
      </c>
      <c r="K8" s="34">
        <f t="shared" si="6"/>
        <v>10</v>
      </c>
      <c r="L8" s="34">
        <v>15</v>
      </c>
      <c r="M8" s="35">
        <f t="shared" si="7"/>
        <v>30</v>
      </c>
    </row>
    <row r="9" spans="2:13" ht="17.25">
      <c r="B9" s="30" t="s">
        <v>44</v>
      </c>
      <c r="C9" s="31">
        <v>4</v>
      </c>
      <c r="D9" s="32"/>
      <c r="E9" s="33"/>
      <c r="F9" s="34">
        <v>120</v>
      </c>
      <c r="G9" s="34">
        <f>+(C9*F9)</f>
        <v>480</v>
      </c>
      <c r="H9" s="34">
        <v>8</v>
      </c>
      <c r="I9" s="34">
        <f>+(C9*H9)</f>
        <v>32</v>
      </c>
      <c r="J9" s="34">
        <v>1</v>
      </c>
      <c r="K9" s="34">
        <f>+(C9*J9)</f>
        <v>4</v>
      </c>
      <c r="L9" s="34">
        <v>20</v>
      </c>
      <c r="M9" s="35">
        <f>+(C9*L9)</f>
        <v>80</v>
      </c>
    </row>
    <row r="10" spans="2:13" ht="34.5">
      <c r="B10" s="52" t="s">
        <v>45</v>
      </c>
      <c r="C10" s="56">
        <v>4</v>
      </c>
      <c r="D10" s="32">
        <v>1</v>
      </c>
      <c r="E10" s="33" t="s">
        <v>46</v>
      </c>
      <c r="F10" s="34">
        <v>40</v>
      </c>
      <c r="G10" s="34">
        <f t="shared" ref="G10:G12" si="8">+(D10*F10)</f>
        <v>40</v>
      </c>
      <c r="H10" s="34">
        <v>7</v>
      </c>
      <c r="I10" s="34">
        <f t="shared" ref="I10:I12" si="9">+(D10*H10)</f>
        <v>7</v>
      </c>
      <c r="J10" s="34">
        <v>1</v>
      </c>
      <c r="K10" s="34">
        <f t="shared" ref="K10:K12" si="10">+(D10*J10)</f>
        <v>1</v>
      </c>
      <c r="L10" s="34">
        <v>0</v>
      </c>
      <c r="M10" s="35">
        <f t="shared" ref="M10:M12" si="11">(D10*L10)</f>
        <v>0</v>
      </c>
    </row>
    <row r="11" spans="2:13" ht="34.5">
      <c r="B11" s="53"/>
      <c r="C11" s="57"/>
      <c r="D11" s="32">
        <v>2</v>
      </c>
      <c r="E11" s="33" t="s">
        <v>47</v>
      </c>
      <c r="F11" s="34">
        <v>55</v>
      </c>
      <c r="G11" s="34">
        <f t="shared" si="8"/>
        <v>110</v>
      </c>
      <c r="H11" s="34">
        <v>7</v>
      </c>
      <c r="I11" s="34">
        <f>+(D11*H11)</f>
        <v>14</v>
      </c>
      <c r="J11" s="34">
        <v>3</v>
      </c>
      <c r="K11" s="34">
        <f t="shared" si="10"/>
        <v>6</v>
      </c>
      <c r="L11" s="34">
        <v>0</v>
      </c>
      <c r="M11" s="35">
        <f t="shared" si="11"/>
        <v>0</v>
      </c>
    </row>
    <row r="12" spans="2:13" ht="34.5">
      <c r="B12" s="53"/>
      <c r="C12" s="57"/>
      <c r="D12" s="32">
        <v>1</v>
      </c>
      <c r="E12" s="33" t="s">
        <v>48</v>
      </c>
      <c r="F12" s="34">
        <v>75</v>
      </c>
      <c r="G12" s="34">
        <f t="shared" si="8"/>
        <v>75</v>
      </c>
      <c r="H12" s="34">
        <v>7</v>
      </c>
      <c r="I12" s="34">
        <f t="shared" si="9"/>
        <v>7</v>
      </c>
      <c r="J12" s="34">
        <v>5</v>
      </c>
      <c r="K12" s="34">
        <f t="shared" si="10"/>
        <v>5</v>
      </c>
      <c r="L12" s="34">
        <v>0</v>
      </c>
      <c r="M12" s="35">
        <f t="shared" si="11"/>
        <v>0</v>
      </c>
    </row>
    <row r="13" spans="2:13" ht="34.5">
      <c r="B13" s="54"/>
      <c r="C13" s="58"/>
      <c r="D13" s="32"/>
      <c r="E13" s="33" t="s">
        <v>49</v>
      </c>
      <c r="F13" s="34">
        <v>100</v>
      </c>
      <c r="G13" s="34"/>
      <c r="H13" s="34">
        <v>7</v>
      </c>
      <c r="I13" s="34"/>
      <c r="J13" s="34">
        <v>8</v>
      </c>
      <c r="K13" s="34"/>
      <c r="L13" s="34">
        <v>0</v>
      </c>
      <c r="M13" s="35"/>
    </row>
    <row r="14" spans="2:13" ht="17.25">
      <c r="B14" s="52" t="s">
        <v>50</v>
      </c>
      <c r="C14" s="56">
        <v>1</v>
      </c>
      <c r="D14" s="32">
        <v>1</v>
      </c>
      <c r="E14" s="33" t="s">
        <v>51</v>
      </c>
      <c r="F14" s="34">
        <v>95</v>
      </c>
      <c r="G14" s="34">
        <f t="shared" ref="G14:G15" si="12">+(D14*F14)</f>
        <v>95</v>
      </c>
      <c r="H14" s="34">
        <v>9</v>
      </c>
      <c r="I14" s="34">
        <f t="shared" ref="I14:I15" si="13">+(D14*H14)</f>
        <v>9</v>
      </c>
      <c r="J14" s="34">
        <v>2</v>
      </c>
      <c r="K14" s="34">
        <f t="shared" ref="K14:K15" si="14">+(D14*J14)</f>
        <v>2</v>
      </c>
      <c r="L14" s="34">
        <v>12</v>
      </c>
      <c r="M14" s="35">
        <f t="shared" ref="M14:M15" si="15">(D14*L14)</f>
        <v>12</v>
      </c>
    </row>
    <row r="15" spans="2:13" ht="17.25">
      <c r="B15" s="53"/>
      <c r="C15" s="57"/>
      <c r="D15" s="32"/>
      <c r="E15" s="33" t="s">
        <v>52</v>
      </c>
      <c r="F15" s="34">
        <v>110</v>
      </c>
      <c r="G15" s="34">
        <f t="shared" si="12"/>
        <v>0</v>
      </c>
      <c r="H15" s="34">
        <v>9</v>
      </c>
      <c r="I15" s="34">
        <f t="shared" si="13"/>
        <v>0</v>
      </c>
      <c r="J15" s="34">
        <v>4</v>
      </c>
      <c r="K15" s="34">
        <f t="shared" si="14"/>
        <v>0</v>
      </c>
      <c r="L15" s="34">
        <v>12</v>
      </c>
      <c r="M15" s="35">
        <f t="shared" si="15"/>
        <v>0</v>
      </c>
    </row>
    <row r="16" spans="2:13" ht="17.25">
      <c r="B16" s="53"/>
      <c r="C16" s="57"/>
      <c r="D16" s="32"/>
      <c r="E16" s="33" t="s">
        <v>53</v>
      </c>
      <c r="F16" s="34">
        <v>150</v>
      </c>
      <c r="G16" s="34"/>
      <c r="H16" s="34">
        <v>9</v>
      </c>
      <c r="I16" s="34"/>
      <c r="J16" s="34">
        <v>8</v>
      </c>
      <c r="K16" s="34"/>
      <c r="L16" s="34">
        <v>12</v>
      </c>
      <c r="M16" s="35"/>
    </row>
    <row r="17" spans="2:13" ht="17.25">
      <c r="B17" s="54"/>
      <c r="C17" s="58"/>
      <c r="D17" s="32"/>
      <c r="E17" s="33" t="s">
        <v>54</v>
      </c>
      <c r="F17" s="34">
        <v>200</v>
      </c>
      <c r="G17" s="34"/>
      <c r="H17" s="34">
        <v>8</v>
      </c>
      <c r="I17" s="34"/>
      <c r="J17" s="34">
        <v>5</v>
      </c>
      <c r="K17" s="34"/>
      <c r="L17" s="34">
        <v>30</v>
      </c>
      <c r="M17" s="35"/>
    </row>
    <row r="18" spans="2:13" ht="17.25">
      <c r="B18" s="52" t="s">
        <v>55</v>
      </c>
      <c r="C18" s="56">
        <v>7</v>
      </c>
      <c r="D18" s="32">
        <v>7</v>
      </c>
      <c r="E18" s="33" t="s">
        <v>56</v>
      </c>
      <c r="F18" s="34">
        <v>45</v>
      </c>
      <c r="G18" s="34">
        <f>+(D18*F18)</f>
        <v>315</v>
      </c>
      <c r="H18" s="34">
        <v>0</v>
      </c>
      <c r="I18" s="34">
        <f>+(D18*H18)</f>
        <v>0</v>
      </c>
      <c r="J18" s="34">
        <v>5</v>
      </c>
      <c r="K18" s="34">
        <f>+(D18*J18)</f>
        <v>35</v>
      </c>
      <c r="L18" s="34">
        <v>0</v>
      </c>
      <c r="M18" s="35">
        <f>(D18*L18)</f>
        <v>0</v>
      </c>
    </row>
    <row r="19" spans="2:13" ht="17.25">
      <c r="B19" s="54"/>
      <c r="C19" s="58"/>
      <c r="D19" s="32"/>
      <c r="E19" s="33" t="s">
        <v>57</v>
      </c>
      <c r="F19" s="34">
        <v>70</v>
      </c>
      <c r="G19" s="34"/>
      <c r="H19" s="34">
        <v>3</v>
      </c>
      <c r="I19" s="34"/>
      <c r="J19" s="34">
        <v>5</v>
      </c>
      <c r="K19" s="34"/>
      <c r="L19" s="34">
        <v>3</v>
      </c>
      <c r="M19" s="35"/>
    </row>
    <row r="20" spans="2:13" ht="17.25">
      <c r="B20" s="52" t="s">
        <v>58</v>
      </c>
      <c r="C20" s="59">
        <v>2</v>
      </c>
      <c r="D20" s="36">
        <v>2</v>
      </c>
      <c r="E20" s="33" t="s">
        <v>42</v>
      </c>
      <c r="F20" s="34">
        <v>40</v>
      </c>
      <c r="G20" s="34">
        <f t="shared" ref="G20:G21" si="16">+(D20*F20)</f>
        <v>80</v>
      </c>
      <c r="H20" s="34">
        <v>0</v>
      </c>
      <c r="I20" s="34">
        <f t="shared" ref="I20:I21" si="17">+(D20*H20)</f>
        <v>0</v>
      </c>
      <c r="J20" s="34">
        <v>0</v>
      </c>
      <c r="K20" s="34">
        <f t="shared" ref="K20:K21" si="18">+(D20*J20)</f>
        <v>0</v>
      </c>
      <c r="L20" s="34">
        <v>10</v>
      </c>
      <c r="M20" s="35">
        <f t="shared" ref="M20:M21" si="19">(D20*L20)</f>
        <v>20</v>
      </c>
    </row>
    <row r="21" spans="2:13" ht="15.75" customHeight="1">
      <c r="B21" s="55"/>
      <c r="C21" s="60"/>
      <c r="D21" s="37"/>
      <c r="E21" s="38" t="s">
        <v>43</v>
      </c>
      <c r="F21" s="39">
        <v>85</v>
      </c>
      <c r="G21" s="39">
        <f t="shared" si="16"/>
        <v>0</v>
      </c>
      <c r="H21" s="39">
        <v>5</v>
      </c>
      <c r="I21" s="39">
        <f t="shared" si="17"/>
        <v>0</v>
      </c>
      <c r="J21" s="39">
        <v>5</v>
      </c>
      <c r="K21" s="39">
        <f t="shared" si="18"/>
        <v>0</v>
      </c>
      <c r="L21" s="39">
        <v>10</v>
      </c>
      <c r="M21" s="40">
        <f t="shared" si="19"/>
        <v>0</v>
      </c>
    </row>
    <row r="22" spans="2:13" ht="15.75" customHeight="1">
      <c r="B22" s="41"/>
      <c r="C22" s="41"/>
      <c r="D22" s="41"/>
      <c r="E22" s="41"/>
      <c r="F22" s="41"/>
      <c r="G22" s="42">
        <f>+SUM(G5:G21)</f>
        <v>2320</v>
      </c>
      <c r="H22" s="41"/>
      <c r="I22" s="42">
        <f>+SUM(I5:I21)</f>
        <v>99</v>
      </c>
      <c r="J22" s="41"/>
      <c r="K22" s="42">
        <f>+SUM(K5:K21)</f>
        <v>63</v>
      </c>
      <c r="L22" s="41"/>
      <c r="M22" s="42">
        <f>+SUM(M5:M21)</f>
        <v>335</v>
      </c>
    </row>
    <row r="23" spans="2:13" ht="15.75" customHeight="1">
      <c r="B23" s="41"/>
      <c r="C23" s="41"/>
      <c r="D23" s="41"/>
      <c r="E23" s="41"/>
      <c r="F23" s="41"/>
      <c r="G23" s="43">
        <f>+G22*1</f>
        <v>2320</v>
      </c>
      <c r="H23" s="41"/>
      <c r="I23" s="43">
        <f>+I22*1</f>
        <v>99</v>
      </c>
      <c r="J23" s="41"/>
      <c r="K23" s="43">
        <f>+K22*1</f>
        <v>63</v>
      </c>
      <c r="L23" s="41"/>
      <c r="M23" s="43">
        <f>+M22*1</f>
        <v>335</v>
      </c>
    </row>
    <row r="24" spans="2:13" ht="15.75" customHeight="1">
      <c r="B24" s="41"/>
      <c r="C24" s="41"/>
      <c r="D24" s="41"/>
      <c r="E24" s="41"/>
      <c r="F24" s="41"/>
      <c r="G24" s="44">
        <f>+G23/F4</f>
        <v>0.94571513592616896</v>
      </c>
      <c r="H24" s="41"/>
      <c r="I24" s="44">
        <f>+I23/H4</f>
        <v>1.076203935210349</v>
      </c>
      <c r="J24" s="41"/>
      <c r="K24" s="44">
        <f>+K23/J4</f>
        <v>0.92456706780158493</v>
      </c>
      <c r="L24" s="41"/>
      <c r="M24" s="44">
        <f>+M23/L4</f>
        <v>0.91040030437263897</v>
      </c>
    </row>
    <row r="25" spans="2:13" ht="15.75" customHeight="1"/>
    <row r="26" spans="2:13" ht="15.75" customHeight="1"/>
    <row r="27" spans="2:13" ht="15.75" customHeight="1"/>
    <row r="28" spans="2:13" ht="15.75" customHeight="1"/>
    <row r="29" spans="2:13" ht="15.75" customHeight="1"/>
    <row r="30" spans="2:13" ht="15.75" customHeight="1"/>
    <row r="31" spans="2:13" ht="15.75" customHeight="1"/>
    <row r="32" spans="2:1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2">
    <mergeCell ref="F2:M2"/>
    <mergeCell ref="B10:B13"/>
    <mergeCell ref="B14:B17"/>
    <mergeCell ref="B18:B19"/>
    <mergeCell ref="B20:B21"/>
    <mergeCell ref="C10:C13"/>
    <mergeCell ref="C20:C21"/>
    <mergeCell ref="B7:B8"/>
    <mergeCell ref="C7:C8"/>
    <mergeCell ref="C14:C17"/>
    <mergeCell ref="C18:C19"/>
    <mergeCell ref="B2:E2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AF9D0-0C18-4C08-AB1C-F1EF15EC2C85}">
  <dimension ref="A1:L15"/>
  <sheetViews>
    <sheetView topLeftCell="B1" zoomScale="126" zoomScaleNormal="145" zoomScalePageLayoutView="55" workbookViewId="0">
      <selection activeCell="I4" sqref="I4"/>
    </sheetView>
  </sheetViews>
  <sheetFormatPr baseColWidth="10" defaultRowHeight="15"/>
  <cols>
    <col min="2" max="2" width="18.7109375" bestFit="1" customWidth="1"/>
    <col min="3" max="3" width="22.140625" bestFit="1" customWidth="1"/>
  </cols>
  <sheetData>
    <row r="1" spans="1:1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>
      <c r="A2" s="45"/>
      <c r="B2" s="46" t="s">
        <v>1</v>
      </c>
      <c r="C2" s="46" t="s">
        <v>59</v>
      </c>
      <c r="D2" s="46" t="s">
        <v>5</v>
      </c>
      <c r="E2" s="46" t="s">
        <v>2</v>
      </c>
      <c r="F2" s="46" t="s">
        <v>3</v>
      </c>
      <c r="G2" s="46" t="s">
        <v>4</v>
      </c>
      <c r="H2" s="46" t="s">
        <v>5</v>
      </c>
      <c r="I2" s="46" t="s">
        <v>6</v>
      </c>
      <c r="J2" s="46" t="s">
        <v>60</v>
      </c>
      <c r="K2" s="46" t="s">
        <v>61</v>
      </c>
      <c r="L2" s="46" t="s">
        <v>62</v>
      </c>
    </row>
    <row r="3" spans="1:12">
      <c r="A3" s="45"/>
      <c r="B3" s="47" t="s">
        <v>15</v>
      </c>
      <c r="C3" s="47" t="s">
        <v>69</v>
      </c>
      <c r="D3" s="47">
        <f ca="1">INT((TODAY()-(MID(C3,9,2)&amp;"/"&amp;MID(C3,7,2)&amp;"/"&amp;MID(C3,5,2)))/365)</f>
        <v>31</v>
      </c>
      <c r="E3" s="47" t="str">
        <f>MID(C3,11,1)</f>
        <v>H</v>
      </c>
      <c r="F3" s="47">
        <v>80</v>
      </c>
      <c r="G3" s="48">
        <v>174</v>
      </c>
      <c r="H3" s="47">
        <v>31</v>
      </c>
      <c r="I3" s="47">
        <f>IF(E3="H",66.5+(13.7*F3)+(5*G3)-(6.8*H3),655+(9.7*F3)+(1.8*G3)-(4.7*H3))</f>
        <v>1821.7</v>
      </c>
      <c r="J3" s="47">
        <f>I3*0.1</f>
        <v>182.17000000000002</v>
      </c>
      <c r="K3" s="47">
        <f>I3*10</f>
        <v>18217</v>
      </c>
      <c r="L3" s="47">
        <f>I3+J3+K3</f>
        <v>20220.87</v>
      </c>
    </row>
    <row r="4" spans="1:12">
      <c r="A4" s="45"/>
      <c r="B4" s="47" t="s">
        <v>11</v>
      </c>
      <c r="C4" s="47" t="s">
        <v>63</v>
      </c>
      <c r="D4" s="47">
        <f t="shared" ref="D4:D6" ca="1" si="0">INT((TODAY()-(MID(C4,9,2)&amp;"/"&amp;MID(C4,7,2)&amp;"/"&amp;MID(C4,5,2)))/365)</f>
        <v>18</v>
      </c>
      <c r="E4" s="47" t="str">
        <f>MID(C4,11,1)</f>
        <v>M</v>
      </c>
      <c r="F4" s="47">
        <v>67</v>
      </c>
      <c r="G4" s="47">
        <v>177</v>
      </c>
      <c r="H4" s="47">
        <v>18</v>
      </c>
      <c r="I4" s="47">
        <f t="shared" ref="I4:I6" si="1">IF(E4="H",66.5+(13.7*F4)+(5*G4)-(6.8*H4),655+(9.7*F4)+(1.8*G4)-(4.7*H4))</f>
        <v>1538.9</v>
      </c>
      <c r="J4" s="47">
        <f t="shared" ref="J4:J6" si="2">I4*0.1</f>
        <v>153.89000000000001</v>
      </c>
      <c r="K4" s="47">
        <f t="shared" ref="K4:K6" si="3">I4*10</f>
        <v>15389</v>
      </c>
      <c r="L4" s="47">
        <f t="shared" ref="L4:L6" si="4">I4+J4+K4</f>
        <v>17081.79</v>
      </c>
    </row>
    <row r="5" spans="1:12">
      <c r="A5" s="45"/>
      <c r="B5" s="47" t="s">
        <v>67</v>
      </c>
      <c r="C5" s="47" t="s">
        <v>68</v>
      </c>
      <c r="D5" s="47">
        <f t="shared" ca="1" si="0"/>
        <v>33</v>
      </c>
      <c r="E5" s="47" t="str">
        <f>MID(C5,11,1)</f>
        <v>H</v>
      </c>
      <c r="F5" s="47">
        <v>89</v>
      </c>
      <c r="G5" s="47">
        <v>175</v>
      </c>
      <c r="H5" s="47">
        <v>39</v>
      </c>
      <c r="I5" s="47">
        <f t="shared" si="1"/>
        <v>1895.6000000000001</v>
      </c>
      <c r="J5" s="47">
        <f t="shared" si="2"/>
        <v>189.56000000000003</v>
      </c>
      <c r="K5" s="47">
        <f t="shared" si="3"/>
        <v>18956</v>
      </c>
      <c r="L5" s="47">
        <f t="shared" si="4"/>
        <v>21041.16</v>
      </c>
    </row>
    <row r="6" spans="1:12">
      <c r="A6" s="45"/>
      <c r="B6" s="47" t="s">
        <v>13</v>
      </c>
      <c r="C6" s="47" t="s">
        <v>64</v>
      </c>
      <c r="D6" s="47">
        <f t="shared" ca="1" si="0"/>
        <v>18</v>
      </c>
      <c r="E6" s="47" t="str">
        <f>MID(C6,11,1)</f>
        <v>H</v>
      </c>
      <c r="F6" s="47">
        <v>73.66</v>
      </c>
      <c r="G6" s="47">
        <v>172</v>
      </c>
      <c r="H6" s="47">
        <v>18</v>
      </c>
      <c r="I6" s="47">
        <f t="shared" si="1"/>
        <v>1813.2419999999997</v>
      </c>
      <c r="J6" s="47">
        <f t="shared" si="2"/>
        <v>181.32419999999999</v>
      </c>
      <c r="K6" s="47">
        <f t="shared" si="3"/>
        <v>18132.419999999998</v>
      </c>
      <c r="L6" s="47">
        <f>I6+J6+K6</f>
        <v>20126.986199999999</v>
      </c>
    </row>
    <row r="7" spans="1:12">
      <c r="A7" s="45"/>
      <c r="B7" s="47"/>
      <c r="C7" s="47"/>
      <c r="D7" s="47"/>
      <c r="E7" s="47" t="str">
        <f t="shared" ref="E7" si="5">MID(C7,11,1)</f>
        <v/>
      </c>
      <c r="F7" s="47"/>
      <c r="G7" s="47"/>
      <c r="H7" s="47"/>
      <c r="I7" s="47"/>
      <c r="J7" s="47"/>
      <c r="K7" s="47"/>
      <c r="L7" s="47"/>
    </row>
    <row r="12" spans="1:12">
      <c r="E12" s="45"/>
      <c r="F12" s="45"/>
      <c r="G12" s="45"/>
      <c r="H12" s="45"/>
      <c r="I12" s="45"/>
      <c r="J12" s="45"/>
      <c r="K12" s="45"/>
    </row>
    <row r="13" spans="1:12">
      <c r="E13" s="45" t="s">
        <v>0</v>
      </c>
      <c r="F13" s="45"/>
      <c r="G13" s="45"/>
      <c r="H13" s="45"/>
      <c r="I13" s="45"/>
      <c r="J13" s="45"/>
      <c r="K13" s="45"/>
    </row>
    <row r="14" spans="1:12">
      <c r="E14" s="45" t="s">
        <v>7</v>
      </c>
      <c r="F14" s="45"/>
      <c r="G14" s="45"/>
      <c r="H14" s="45"/>
      <c r="I14" s="45"/>
      <c r="J14" s="45"/>
      <c r="K14" s="45"/>
    </row>
    <row r="15" spans="1:12">
      <c r="E15" s="45" t="s">
        <v>70</v>
      </c>
      <c r="F15" s="45"/>
      <c r="G15" s="45"/>
      <c r="H15" s="45"/>
      <c r="I15" s="45"/>
      <c r="J15" s="45"/>
      <c r="K15" s="4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C7C66-B217-4321-879F-DC1B7B9F0EFE}">
  <dimension ref="A1:F5"/>
  <sheetViews>
    <sheetView workbookViewId="0">
      <selection activeCell="G16" sqref="G16"/>
    </sheetView>
  </sheetViews>
  <sheetFormatPr baseColWidth="10" defaultRowHeight="15"/>
  <sheetData>
    <row r="1" spans="1:6">
      <c r="A1" s="62">
        <v>100</v>
      </c>
    </row>
    <row r="5" spans="1:6">
      <c r="F5" s="62">
        <v>0.9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Hoja2</vt:lpstr>
      <vt:lpstr>APORTE NUTRIMENTAL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</dc:creator>
  <cp:lastModifiedBy>Antonio Cabrera Ramirez</cp:lastModifiedBy>
  <dcterms:created xsi:type="dcterms:W3CDTF">2022-02-25T02:19:06Z</dcterms:created>
  <dcterms:modified xsi:type="dcterms:W3CDTF">2022-03-09T15:15:08Z</dcterms:modified>
</cp:coreProperties>
</file>